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05" yWindow="-105" windowWidth="19425" windowHeight="11505" tabRatio="841"/>
  </bookViews>
  <sheets>
    <sheet name="name" sheetId="78" r:id="rId1"/>
  </sheets>
  <definedNames>
    <definedName name="_xlnm.Print_Area" localSheetId="0">name!$A$1:$H$55</definedName>
  </definedNames>
  <calcPr calcId="144525"/>
</workbook>
</file>

<file path=xl/calcChain.xml><?xml version="1.0" encoding="utf-8"?>
<calcChain xmlns="http://schemas.openxmlformats.org/spreadsheetml/2006/main">
  <c r="H42" i="78" l="1"/>
  <c r="D42" i="78"/>
  <c r="G42" i="78" s="1"/>
  <c r="C42" i="78"/>
  <c r="G38" i="78"/>
  <c r="G37" i="78"/>
  <c r="G36" i="78"/>
  <c r="E34" i="78"/>
  <c r="E32" i="78"/>
  <c r="E31" i="78"/>
  <c r="G25" i="78"/>
  <c r="G24" i="78"/>
  <c r="G23" i="78"/>
  <c r="G22" i="78"/>
  <c r="G21" i="78"/>
  <c r="E18" i="78"/>
  <c r="G18" i="78" s="1"/>
  <c r="D17" i="78"/>
  <c r="C17" i="78"/>
  <c r="F15" i="78"/>
  <c r="F26" i="78" s="1"/>
  <c r="G26" i="78" s="1"/>
  <c r="E15" i="78"/>
  <c r="G14" i="78"/>
  <c r="C14" i="78"/>
  <c r="C35" i="78" s="1"/>
  <c r="H11" i="78"/>
  <c r="H10" i="78"/>
  <c r="B10" i="78"/>
  <c r="A10" i="78"/>
  <c r="H8" i="78"/>
  <c r="B54" i="78" s="1"/>
  <c r="F33" i="78" l="1"/>
  <c r="G33" i="78" s="1"/>
  <c r="F17" i="78"/>
  <c r="F27" i="78" s="1"/>
  <c r="G27" i="78" s="1"/>
  <c r="G32" i="78"/>
  <c r="F32" i="78"/>
  <c r="G15" i="78"/>
  <c r="E17" i="78"/>
  <c r="D20" i="78" s="1"/>
  <c r="E19" i="78" s="1"/>
  <c r="G19" i="78" s="1"/>
  <c r="E42" i="78"/>
  <c r="F34" i="78"/>
  <c r="G34" i="78" s="1"/>
  <c r="F31" i="78"/>
  <c r="G31" i="78" s="1"/>
  <c r="G17" i="78" l="1"/>
  <c r="G28" i="78"/>
  <c r="G39" i="78" s="1"/>
  <c r="G41" i="78" s="1"/>
  <c r="H39" i="78" l="1"/>
  <c r="E47" i="78"/>
  <c r="C47" i="78"/>
  <c r="F47" i="78" s="1"/>
  <c r="G43" i="78"/>
  <c r="G47" i="78" l="1"/>
  <c r="F48" i="78"/>
  <c r="G48" i="78" s="1"/>
  <c r="E48" i="78"/>
  <c r="C48" i="78"/>
  <c r="F49" i="78" l="1"/>
  <c r="G49" i="78" s="1"/>
  <c r="E49" i="78"/>
  <c r="C49" i="78"/>
  <c r="H47" i="78"/>
  <c r="C50" i="78" l="1"/>
  <c r="F50" i="78"/>
  <c r="G50" i="78" s="1"/>
  <c r="E50" i="78"/>
  <c r="C51" i="78" s="1"/>
  <c r="F51" i="78" s="1"/>
  <c r="F52" i="78" l="1"/>
  <c r="G52" i="78" s="1"/>
  <c r="G51" i="78"/>
  <c r="H48" i="78" s="1"/>
  <c r="H53" i="78" s="1"/>
  <c r="F53" i="78" l="1"/>
  <c r="G53" i="78"/>
</calcChain>
</file>

<file path=xl/sharedStrings.xml><?xml version="1.0" encoding="utf-8"?>
<sst xmlns="http://schemas.openxmlformats.org/spreadsheetml/2006/main" count="87" uniqueCount="83">
  <si>
    <t>कर गणना तालिका (Tax Calculation Sheet)</t>
  </si>
  <si>
    <t xml:space="preserve">पदः </t>
  </si>
  <si>
    <t>नामथरः</t>
  </si>
  <si>
    <t>दुर्गम क्षेत्रः</t>
  </si>
  <si>
    <t>विवरण</t>
  </si>
  <si>
    <t>कैफियत</t>
  </si>
  <si>
    <t>आम्दानी (Income)</t>
  </si>
  <si>
    <t>मासिक तलव</t>
  </si>
  <si>
    <t>चाडपर्व</t>
  </si>
  <si>
    <t>ग्रेड (बृद्धि हुनु अगाडी)</t>
  </si>
  <si>
    <t>दर</t>
  </si>
  <si>
    <t>ग्रेड (बृद्धि भएपछी)</t>
  </si>
  <si>
    <t>महंगी भत्ता</t>
  </si>
  <si>
    <t>पोषाक भत्ता</t>
  </si>
  <si>
    <t>ग्रेड संख्या</t>
  </si>
  <si>
    <t>तलव</t>
  </si>
  <si>
    <t>ग्रेड</t>
  </si>
  <si>
    <t>सञ्चय कोष (ग्रेड वृद्धि हुन अगाडी)</t>
  </si>
  <si>
    <t>सञ्चय कोष  (ग्रेड वृद्धि भएपश्चात)</t>
  </si>
  <si>
    <t>(क)</t>
  </si>
  <si>
    <t>(ख)</t>
  </si>
  <si>
    <t>कट्टी (Decuction)</t>
  </si>
  <si>
    <t>नागरिक लगानी कोष (ग्रेड वृद्धि हुन अगाडी)</t>
  </si>
  <si>
    <t>नागरिक लगानी कोष (ग्रेड वृद्धि भएपश्चात)</t>
  </si>
  <si>
    <t>(ग)</t>
  </si>
  <si>
    <t>Threshhold</t>
  </si>
  <si>
    <t>(घ)</t>
  </si>
  <si>
    <t>(ङ)</t>
  </si>
  <si>
    <t>सामाजिक सुरक्षा कर</t>
  </si>
  <si>
    <t xml:space="preserve">पारिश्रमिक कर </t>
  </si>
  <si>
    <t>जम्मा कट्टी (Total Deduction) [ख]</t>
  </si>
  <si>
    <t>खुद आय (Assessable Income) [ग = क - ख]</t>
  </si>
  <si>
    <t>(च)</t>
  </si>
  <si>
    <t>करयोग्य आय (Taxable Income) [ङ = ग - घ]</t>
  </si>
  <si>
    <t>जम्मा भुक्तानी गर्नुपर्ने कर दायित्व</t>
  </si>
  <si>
    <t>कर दायित्वको गणना (Calculation of Tax Liability)</t>
  </si>
  <si>
    <t xml:space="preserve">* सेतो छाँया परेको भागमा मात्र विवरण भर्नुपर्नेछ । </t>
  </si>
  <si>
    <t>बीमा (सरकारी)</t>
  </si>
  <si>
    <t>वीमा सरकारी</t>
  </si>
  <si>
    <t>बीमा व्यक्तिगत</t>
  </si>
  <si>
    <t>अधिकतम २० हजार रुपैंया</t>
  </si>
  <si>
    <t>लिङ्ग</t>
  </si>
  <si>
    <t xml:space="preserve">पारिवारिक अवस्था </t>
  </si>
  <si>
    <t>[एकल=१, दम्पत्ति=२]</t>
  </si>
  <si>
    <t>क = ५०, ख=४०, ग=३०, घ=२०, ङ=१० हजार</t>
  </si>
  <si>
    <t>[पुरुष=१, महिला=२]</t>
  </si>
  <si>
    <t>स्वास्थ्य विमा</t>
  </si>
  <si>
    <t>चाडपर्व मान्ने महिना</t>
  </si>
  <si>
    <t>[बैशाख = १, जेष्ठ = २, आषाढ = ३, श्रावण = ४, …, चैत्र = १२]</t>
  </si>
  <si>
    <t>प्रविधिक ग्रेड (भएमा मात्र)</t>
  </si>
  <si>
    <t>मासिक रकम रु.</t>
  </si>
  <si>
    <t>सीमा</t>
  </si>
  <si>
    <t>करको प्रकार</t>
  </si>
  <si>
    <t>बार्षिक लाग्ने कर</t>
  </si>
  <si>
    <t>बाँकी सीमा</t>
  </si>
  <si>
    <t>स्याव</t>
  </si>
  <si>
    <t>मासिक स्याव अनुसार</t>
  </si>
  <si>
    <t>मासिक बुझाउनु पर्ने</t>
  </si>
  <si>
    <t>थप २०%</t>
  </si>
  <si>
    <t>थप १०%</t>
  </si>
  <si>
    <t>थप ३६%</t>
  </si>
  <si>
    <t>थप ३०%</t>
  </si>
  <si>
    <t>३०% र थप हिसाव तल्लोमा</t>
  </si>
  <si>
    <t>शुरु १ %</t>
  </si>
  <si>
    <t>अन्तिम ग्रेड संख्या ख्याल गर्नुपर्ने</t>
  </si>
  <si>
    <r>
      <t>कर्मचारीको ग्रेड वृद्धि हुने महिना</t>
    </r>
    <r>
      <rPr>
        <sz val="14"/>
        <color theme="9" tint="-0.499984740745262"/>
        <rFont val="Utsaah"/>
        <family val="2"/>
      </rPr>
      <t xml:space="preserve"> [बैशाख = १, …, चैत्र = १२]</t>
    </r>
  </si>
  <si>
    <t>अशक्त होइन</t>
  </si>
  <si>
    <t>अशक्त हो</t>
  </si>
  <si>
    <r>
      <t xml:space="preserve">अशक्तता </t>
    </r>
    <r>
      <rPr>
        <sz val="14"/>
        <color theme="9" tint="-0.499984740745262"/>
        <rFont val="Utsaah"/>
        <family val="2"/>
      </rPr>
      <t>[१= अशक्त हो, २=अशक्त होइन]</t>
    </r>
  </si>
  <si>
    <t xml:space="preserve">नोटः </t>
  </si>
  <si>
    <t>३६% हुँदा ३० % बाहेको २ लाख भन्दा बढीको अन्य Band मा थप २०%</t>
  </si>
  <si>
    <t>अवकाश कोषमा ३,००,०००/- वा वार्षिक निर्धारणयोग्य आयको १/३ वा वास्तविक योगदान मध्ये जुन घटी हुन्छ त्यही</t>
  </si>
  <si>
    <t>स्थानीय  (दुर्गम क्षेत्र) भत्ता</t>
  </si>
  <si>
    <t>जम्मा निर्धारणयोग्य आय रु.  [क]</t>
  </si>
  <si>
    <t>स्थानीय भत्ता प्रयोजनको लागि [क = १, ख = २, ग = ३, घ = ४, ङ = ५, ०=अन्य]</t>
  </si>
  <si>
    <t>कर्णाली प्रदेश सरकार</t>
  </si>
  <si>
    <t>आर्थिक मामिला तथा योजना मन्त्रालय</t>
  </si>
  <si>
    <t>कर्णाली प्रोत्साहन भत्ता</t>
  </si>
  <si>
    <t>आर्थिक वर्ष २०८०/०८१ को</t>
  </si>
  <si>
    <t>लगानी बीमा अधिकतम ४० हजार रुपैंया</t>
  </si>
  <si>
    <t>प्रदेश लेखा नियन्त्रक कार्यालय</t>
  </si>
  <si>
    <t>Template created by: PTCORUSALYAN</t>
  </si>
  <si>
    <t>प्रदेश लेखा इकाई कार्यालय,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</si>
</sst>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[$-4000439]0"/>
    <numFmt numFmtId="166" formatCode="[$-4000439]0%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PCS NEPALI"/>
      <family val="5"/>
    </font>
    <font>
      <b/>
      <sz val="17"/>
      <color theme="1"/>
      <name val="Utsaah"/>
      <family val="2"/>
    </font>
    <font>
      <b/>
      <sz val="10"/>
      <color theme="1"/>
      <name val="Utsaah"/>
      <family val="2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Preeti"/>
    </font>
    <font>
      <b/>
      <sz val="14"/>
      <color theme="1"/>
      <name val="Utsaah"/>
      <family val="2"/>
    </font>
    <font>
      <sz val="10"/>
      <color theme="9" tint="-0.499984740745262"/>
      <name val="Calibri"/>
      <family val="2"/>
      <scheme val="minor"/>
    </font>
    <font>
      <sz val="14"/>
      <name val="Utsaah"/>
      <family val="2"/>
    </font>
    <font>
      <sz val="10"/>
      <name val="Fontasy Himali"/>
      <family val="5"/>
    </font>
    <font>
      <b/>
      <sz val="14"/>
      <name val="Utsaah"/>
      <family val="2"/>
    </font>
    <font>
      <b/>
      <sz val="14"/>
      <color rgb="FFFF0000"/>
      <name val="Utsaah"/>
      <family val="2"/>
    </font>
    <font>
      <b/>
      <sz val="10"/>
      <color rgb="FFFF0000"/>
      <name val="Fontasy Himali"/>
      <family val="5"/>
    </font>
    <font>
      <sz val="10"/>
      <color theme="8" tint="0.59999389629810485"/>
      <name val="PCS NEPALI"/>
      <family val="5"/>
    </font>
    <font>
      <sz val="14"/>
      <color theme="1"/>
      <name val="Utsaah"/>
      <family val="2"/>
    </font>
    <font>
      <b/>
      <sz val="20"/>
      <color rgb="FFFF0000"/>
      <name val="Utsaah"/>
      <family val="2"/>
    </font>
    <font>
      <sz val="12"/>
      <color theme="9" tint="-0.499984740745262"/>
      <name val="Utsaah"/>
      <family val="2"/>
    </font>
    <font>
      <sz val="12"/>
      <color theme="1"/>
      <name val="Calibri"/>
      <family val="2"/>
      <scheme val="minor"/>
    </font>
    <font>
      <sz val="11"/>
      <color theme="5" tint="-0.249977111117893"/>
      <name val="Utsaah"/>
      <family val="2"/>
    </font>
    <font>
      <sz val="10"/>
      <color rgb="FFFF0000"/>
      <name val="Fontasy Himali"/>
      <family val="5"/>
    </font>
    <font>
      <sz val="10"/>
      <color rgb="FF00B050"/>
      <name val="Utsaah"/>
      <family val="2"/>
    </font>
    <font>
      <b/>
      <sz val="14"/>
      <color theme="8" tint="0.59999389629810485"/>
      <name val="Utsaah"/>
      <family val="2"/>
    </font>
    <font>
      <b/>
      <sz val="15"/>
      <name val="Utsaah"/>
      <family val="2"/>
    </font>
    <font>
      <b/>
      <sz val="15"/>
      <color rgb="FFFF0000"/>
      <name val="Utsaah"/>
      <family val="2"/>
    </font>
    <font>
      <sz val="12"/>
      <name val="Utsaah"/>
      <family val="2"/>
    </font>
    <font>
      <b/>
      <sz val="12"/>
      <color rgb="FFFF0000"/>
      <name val="Utsaah"/>
      <family val="2"/>
    </font>
    <font>
      <sz val="8"/>
      <color rgb="FFFF0000"/>
      <name val="Calibri"/>
      <family val="2"/>
      <scheme val="minor"/>
    </font>
    <font>
      <sz val="10"/>
      <color theme="9" tint="-0.249977111117893"/>
      <name val="Utsaah"/>
      <family val="2"/>
    </font>
    <font>
      <sz val="10"/>
      <color theme="8" tint="0.59999389629810485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theme="9" tint="-0.499984740745262"/>
      <name val="Utsaah"/>
      <family val="2"/>
    </font>
    <font>
      <b/>
      <i/>
      <sz val="15"/>
      <color rgb="FF7030A0"/>
      <name val="Utsaah"/>
      <family val="2"/>
    </font>
    <font>
      <i/>
      <sz val="14"/>
      <color rgb="FFFF0000"/>
      <name val="Utsaah"/>
      <family val="2"/>
    </font>
    <font>
      <b/>
      <sz val="8"/>
      <name val="Times New Roman"/>
      <family val="1"/>
    </font>
    <font>
      <sz val="8"/>
      <color rgb="FFFF0000"/>
      <name val="Fontasy Himali"/>
      <family val="5"/>
    </font>
    <font>
      <sz val="8"/>
      <color rgb="FF00B050"/>
      <name val="Calibri"/>
      <family val="2"/>
      <scheme val="minor"/>
    </font>
    <font>
      <sz val="7"/>
      <color rgb="FFFF0000"/>
      <name val="Kalimati"/>
      <charset val="1"/>
    </font>
    <font>
      <sz val="14"/>
      <color rgb="FFFF0000"/>
      <name val="Utsaah"/>
      <family val="2"/>
    </font>
    <font>
      <b/>
      <sz val="16"/>
      <color rgb="FFFF0000"/>
      <name val="Utsaah"/>
      <family val="2"/>
    </font>
    <font>
      <b/>
      <sz val="14"/>
      <color rgb="FF002060"/>
      <name val="Utsaah"/>
      <family val="2"/>
    </font>
    <font>
      <b/>
      <u/>
      <sz val="16"/>
      <color rgb="FF002060"/>
      <name val="Utsaah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8" tint="-0.24994659260841701"/>
      </left>
      <right style="thin">
        <color indexed="64"/>
      </right>
      <top style="medium">
        <color theme="8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8" tint="-0.24994659260841701"/>
      </top>
      <bottom style="thin">
        <color indexed="64"/>
      </bottom>
      <diagonal/>
    </border>
    <border>
      <left style="thin">
        <color indexed="64"/>
      </left>
      <right style="medium">
        <color theme="8" tint="-0.24994659260841701"/>
      </right>
      <top style="medium">
        <color theme="8" tint="-0.24994659260841701"/>
      </top>
      <bottom style="thin">
        <color indexed="64"/>
      </bottom>
      <diagonal/>
    </border>
    <border>
      <left style="medium">
        <color theme="8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8" tint="-0.24994659260841701"/>
      </right>
      <top style="thin">
        <color indexed="64"/>
      </top>
      <bottom style="thin">
        <color indexed="64"/>
      </bottom>
      <diagonal/>
    </border>
    <border>
      <left/>
      <right style="medium">
        <color theme="8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8" tint="-0.24994659260841701"/>
      </right>
      <top style="thin">
        <color indexed="64"/>
      </top>
      <bottom/>
      <diagonal/>
    </border>
    <border>
      <left style="medium">
        <color theme="8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8" tint="-0.24994659260841701"/>
      </right>
      <top/>
      <bottom style="thin">
        <color indexed="64"/>
      </bottom>
      <diagonal/>
    </border>
    <border>
      <left style="thin">
        <color indexed="64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indexed="64"/>
      </right>
      <top/>
      <bottom style="thin">
        <color indexed="64"/>
      </bottom>
      <diagonal/>
    </border>
    <border>
      <left style="medium">
        <color theme="8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8" tint="-0.2499465926084170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3" fontId="13" fillId="4" borderId="1" xfId="1" applyFont="1" applyFill="1" applyBorder="1" applyAlignment="1">
      <alignment vertical="center"/>
    </xf>
    <xf numFmtId="43" fontId="3" fillId="4" borderId="1" xfId="1" applyFont="1" applyFill="1" applyBorder="1" applyAlignment="1">
      <alignment vertical="center"/>
    </xf>
    <xf numFmtId="43" fontId="13" fillId="4" borderId="1" xfId="0" applyNumberFormat="1" applyFont="1" applyFill="1" applyBorder="1" applyAlignment="1">
      <alignment vertical="center"/>
    </xf>
    <xf numFmtId="164" fontId="13" fillId="4" borderId="1" xfId="0" applyNumberFormat="1" applyFont="1" applyFill="1" applyBorder="1" applyAlignment="1">
      <alignment vertical="center"/>
    </xf>
    <xf numFmtId="43" fontId="16" fillId="6" borderId="1" xfId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0" fillId="4" borderId="10" xfId="0" applyFont="1" applyFill="1" applyBorder="1" applyAlignment="1">
      <alignment horizontal="right" vertical="center"/>
    </xf>
    <xf numFmtId="0" fontId="11" fillId="4" borderId="11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/>
    </xf>
    <xf numFmtId="0" fontId="6" fillId="4" borderId="11" xfId="0" applyFont="1" applyFill="1" applyBorder="1"/>
    <xf numFmtId="0" fontId="15" fillId="4" borderId="10" xfId="0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43" fontId="13" fillId="2" borderId="1" xfId="1" applyFont="1" applyFill="1" applyBorder="1" applyAlignment="1" applyProtection="1">
      <alignment vertical="center"/>
      <protection locked="0"/>
    </xf>
    <xf numFmtId="165" fontId="13" fillId="2" borderId="1" xfId="0" applyNumberFormat="1" applyFont="1" applyFill="1" applyBorder="1" applyAlignment="1" applyProtection="1">
      <alignment horizontal="center" vertical="center"/>
      <protection locked="0"/>
    </xf>
    <xf numFmtId="43" fontId="13" fillId="2" borderId="1" xfId="0" applyNumberFormat="1" applyFont="1" applyFill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right" vertical="center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22" fillId="4" borderId="1" xfId="0" applyFont="1" applyFill="1" applyBorder="1" applyAlignment="1">
      <alignment horizontal="center" vertical="center"/>
    </xf>
    <xf numFmtId="165" fontId="14" fillId="2" borderId="2" xfId="0" applyNumberFormat="1" applyFont="1" applyFill="1" applyBorder="1" applyAlignment="1" applyProtection="1">
      <alignment horizontal="center" vertical="center"/>
      <protection locked="0"/>
    </xf>
    <xf numFmtId="0" fontId="24" fillId="4" borderId="11" xfId="0" applyFont="1" applyFill="1" applyBorder="1" applyAlignment="1">
      <alignment horizontal="center" vertical="center"/>
    </xf>
    <xf numFmtId="165" fontId="13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43" fontId="6" fillId="6" borderId="11" xfId="0" applyNumberFormat="1" applyFont="1" applyFill="1" applyBorder="1"/>
    <xf numFmtId="0" fontId="15" fillId="5" borderId="7" xfId="0" applyFont="1" applyFill="1" applyBorder="1" applyAlignment="1">
      <alignment horizontal="center" vertical="center"/>
    </xf>
    <xf numFmtId="165" fontId="26" fillId="4" borderId="1" xfId="0" applyNumberFormat="1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43" fontId="26" fillId="4" borderId="1" xfId="1" applyFont="1" applyFill="1" applyBorder="1" applyAlignment="1" applyProtection="1">
      <alignment horizontal="center" vertical="center"/>
    </xf>
    <xf numFmtId="165" fontId="28" fillId="4" borderId="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166" fontId="28" fillId="4" borderId="1" xfId="0" applyNumberFormat="1" applyFont="1" applyFill="1" applyBorder="1" applyAlignment="1">
      <alignment horizontal="center" vertical="center"/>
    </xf>
    <xf numFmtId="43" fontId="13" fillId="4" borderId="1" xfId="1" applyFont="1" applyFill="1" applyBorder="1" applyAlignment="1" applyProtection="1">
      <alignment horizontal="center" vertical="center"/>
    </xf>
    <xf numFmtId="43" fontId="16" fillId="4" borderId="1" xfId="1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>
      <alignment horizontal="right" vertical="center"/>
    </xf>
    <xf numFmtId="43" fontId="13" fillId="4" borderId="1" xfId="0" applyNumberFormat="1" applyFont="1" applyFill="1" applyBorder="1" applyAlignment="1">
      <alignment horizontal="right" vertical="center"/>
    </xf>
    <xf numFmtId="0" fontId="27" fillId="4" borderId="1" xfId="0" applyFont="1" applyFill="1" applyBorder="1" applyAlignment="1">
      <alignment horizontal="center" vertical="center"/>
    </xf>
    <xf numFmtId="165" fontId="27" fillId="4" borderId="1" xfId="0" applyNumberFormat="1" applyFont="1" applyFill="1" applyBorder="1" applyAlignment="1">
      <alignment horizontal="left" vertical="center"/>
    </xf>
    <xf numFmtId="165" fontId="23" fillId="4" borderId="1" xfId="0" applyNumberFormat="1" applyFont="1" applyFill="1" applyBorder="1" applyAlignment="1" applyProtection="1">
      <alignment horizontal="center" vertical="center"/>
      <protection locked="0"/>
    </xf>
    <xf numFmtId="0" fontId="30" fillId="4" borderId="11" xfId="0" applyFont="1" applyFill="1" applyBorder="1" applyAlignment="1">
      <alignment horizontal="center" vertical="center"/>
    </xf>
    <xf numFmtId="43" fontId="13" fillId="0" borderId="1" xfId="1" applyFont="1" applyBorder="1" applyAlignment="1" applyProtection="1">
      <alignment horizontal="center" vertical="center" wrapText="1"/>
      <protection locked="0"/>
    </xf>
    <xf numFmtId="0" fontId="25" fillId="4" borderId="2" xfId="0" applyFont="1" applyFill="1" applyBorder="1" applyAlignment="1" applyProtection="1">
      <alignment horizontal="center" vertical="center"/>
      <protection hidden="1"/>
    </xf>
    <xf numFmtId="0" fontId="25" fillId="4" borderId="3" xfId="0" applyFont="1" applyFill="1" applyBorder="1" applyAlignment="1" applyProtection="1">
      <alignment horizontal="right" vertical="center"/>
      <protection hidden="1"/>
    </xf>
    <xf numFmtId="43" fontId="17" fillId="4" borderId="1" xfId="1" applyFont="1" applyFill="1" applyBorder="1" applyAlignment="1" applyProtection="1">
      <alignment vertical="center"/>
      <protection hidden="1"/>
    </xf>
    <xf numFmtId="0" fontId="33" fillId="4" borderId="11" xfId="0" applyFont="1" applyFill="1" applyBorder="1" applyAlignment="1">
      <alignment horizontal="center" vertical="center" wrapText="1"/>
    </xf>
    <xf numFmtId="43" fontId="16" fillId="5" borderId="19" xfId="0" applyNumberFormat="1" applyFont="1" applyFill="1" applyBorder="1" applyAlignment="1">
      <alignment vertical="center"/>
    </xf>
    <xf numFmtId="0" fontId="27" fillId="4" borderId="1" xfId="0" applyFont="1" applyFill="1" applyBorder="1" applyAlignment="1">
      <alignment horizontal="right" vertical="center"/>
    </xf>
    <xf numFmtId="0" fontId="4" fillId="5" borderId="15" xfId="0" applyFont="1" applyFill="1" applyBorder="1" applyAlignment="1">
      <alignment horizontal="center" vertical="center"/>
    </xf>
    <xf numFmtId="0" fontId="18" fillId="7" borderId="0" xfId="0" applyFont="1" applyFill="1"/>
    <xf numFmtId="0" fontId="0" fillId="7" borderId="0" xfId="0" applyFill="1"/>
    <xf numFmtId="43" fontId="37" fillId="6" borderId="10" xfId="0" applyNumberFormat="1" applyFont="1" applyFill="1" applyBorder="1" applyAlignment="1">
      <alignment horizontal="center" vertical="center"/>
    </xf>
    <xf numFmtId="43" fontId="38" fillId="6" borderId="1" xfId="1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32" fillId="4" borderId="11" xfId="0" applyFont="1" applyFill="1" applyBorder="1" applyAlignment="1" applyProtection="1">
      <alignment horizontal="center" vertical="center"/>
      <protection hidden="1"/>
    </xf>
    <xf numFmtId="0" fontId="39" fillId="6" borderId="11" xfId="0" applyFont="1" applyFill="1" applyBorder="1" applyAlignment="1">
      <alignment horizontal="center" vertical="center"/>
    </xf>
    <xf numFmtId="165" fontId="15" fillId="2" borderId="5" xfId="0" applyNumberFormat="1" applyFont="1" applyFill="1" applyBorder="1" applyAlignment="1" applyProtection="1">
      <alignment horizontal="center" vertical="center"/>
      <protection locked="0"/>
    </xf>
    <xf numFmtId="0" fontId="33" fillId="6" borderId="11" xfId="0" applyFont="1" applyFill="1" applyBorder="1"/>
    <xf numFmtId="43" fontId="40" fillId="4" borderId="1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165" fontId="8" fillId="4" borderId="10" xfId="0" applyNumberFormat="1" applyFont="1" applyFill="1" applyBorder="1" applyAlignment="1">
      <alignment horizontal="center" vertical="center"/>
    </xf>
    <xf numFmtId="0" fontId="24" fillId="4" borderId="15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vertical="center"/>
    </xf>
    <xf numFmtId="0" fontId="35" fillId="4" borderId="3" xfId="0" applyFont="1" applyFill="1" applyBorder="1" applyAlignment="1">
      <alignment vertical="center"/>
    </xf>
    <xf numFmtId="0" fontId="35" fillId="4" borderId="4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41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0" fontId="43" fillId="4" borderId="23" xfId="0" applyFont="1" applyFill="1" applyBorder="1" applyAlignment="1">
      <alignment horizontal="center" vertical="center"/>
    </xf>
    <xf numFmtId="0" fontId="43" fillId="4" borderId="21" xfId="0" applyFont="1" applyFill="1" applyBorder="1" applyAlignment="1">
      <alignment horizontal="center" vertical="center"/>
    </xf>
    <xf numFmtId="0" fontId="43" fillId="4" borderId="22" xfId="0" applyFont="1" applyFill="1" applyBorder="1" applyAlignment="1">
      <alignment horizontal="center" vertical="center"/>
    </xf>
    <xf numFmtId="0" fontId="44" fillId="4" borderId="24" xfId="0" applyFont="1" applyFill="1" applyBorder="1" applyAlignment="1">
      <alignment horizontal="center" vertical="center"/>
    </xf>
    <xf numFmtId="0" fontId="44" fillId="4" borderId="25" xfId="0" applyFont="1" applyFill="1" applyBorder="1" applyAlignment="1">
      <alignment horizontal="center" vertical="center"/>
    </xf>
    <xf numFmtId="0" fontId="44" fillId="4" borderId="2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0" fillId="4" borderId="3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right" vertical="center"/>
    </xf>
    <xf numFmtId="0" fontId="10" fillId="4" borderId="6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right" vertical="center" indent="1"/>
    </xf>
    <xf numFmtId="0" fontId="10" fillId="4" borderId="3" xfId="0" applyFont="1" applyFill="1" applyBorder="1" applyAlignment="1">
      <alignment horizontal="right" vertical="center" indent="1"/>
    </xf>
    <xf numFmtId="0" fontId="10" fillId="4" borderId="4" xfId="0" applyFont="1" applyFill="1" applyBorder="1" applyAlignment="1">
      <alignment horizontal="right" vertical="center" indent="1"/>
    </xf>
    <xf numFmtId="43" fontId="13" fillId="4" borderId="5" xfId="1" applyFont="1" applyFill="1" applyBorder="1" applyAlignment="1">
      <alignment horizontal="center" vertical="center"/>
    </xf>
    <xf numFmtId="43" fontId="13" fillId="4" borderId="6" xfId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65" fontId="8" fillId="4" borderId="14" xfId="0" applyNumberFormat="1" applyFont="1" applyFill="1" applyBorder="1" applyAlignment="1">
      <alignment horizontal="center" vertical="center"/>
    </xf>
    <xf numFmtId="165" fontId="8" fillId="4" borderId="18" xfId="0" applyNumberFormat="1" applyFont="1" applyFill="1" applyBorder="1" applyAlignment="1">
      <alignment horizontal="center" vertical="center"/>
    </xf>
    <xf numFmtId="165" fontId="8" fillId="4" borderId="17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43" fontId="13" fillId="4" borderId="1" xfId="1" applyFont="1" applyFill="1" applyBorder="1" applyAlignment="1">
      <alignment horizontal="center" vertical="center"/>
    </xf>
    <xf numFmtId="165" fontId="13" fillId="4" borderId="5" xfId="0" applyNumberFormat="1" applyFont="1" applyFill="1" applyBorder="1" applyAlignment="1">
      <alignment horizontal="center" vertical="center"/>
    </xf>
    <xf numFmtId="165" fontId="13" fillId="4" borderId="6" xfId="0" applyNumberFormat="1" applyFont="1" applyFill="1" applyBorder="1" applyAlignment="1">
      <alignment horizontal="center" vertical="center"/>
    </xf>
    <xf numFmtId="0" fontId="32" fillId="4" borderId="13" xfId="0" applyFont="1" applyFill="1" applyBorder="1" applyAlignment="1" applyProtection="1">
      <alignment horizontal="center" vertical="center"/>
      <protection hidden="1"/>
    </xf>
    <xf numFmtId="0" fontId="32" fillId="4" borderId="15" xfId="0" applyFont="1" applyFill="1" applyBorder="1" applyAlignment="1" applyProtection="1">
      <alignment horizontal="center" vertical="center"/>
      <protection hidden="1"/>
    </xf>
    <xf numFmtId="0" fontId="12" fillId="4" borderId="1" xfId="0" applyFont="1" applyFill="1" applyBorder="1" applyAlignment="1">
      <alignment vertical="center"/>
    </xf>
    <xf numFmtId="165" fontId="8" fillId="4" borderId="10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5" fillId="6" borderId="10" xfId="0" applyFont="1" applyFill="1" applyBorder="1" applyAlignment="1">
      <alignment horizontal="right" vertical="center"/>
    </xf>
    <xf numFmtId="0" fontId="15" fillId="6" borderId="1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5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/>
    </xf>
    <xf numFmtId="0" fontId="36" fillId="7" borderId="0" xfId="0" applyFont="1" applyFill="1" applyAlignment="1">
      <alignment horizontal="right" vertical="top"/>
    </xf>
    <xf numFmtId="0" fontId="0" fillId="6" borderId="1" xfId="0" applyFill="1" applyBorder="1"/>
    <xf numFmtId="0" fontId="7" fillId="3" borderId="1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29" fillId="4" borderId="6" xfId="0" applyFont="1" applyFill="1" applyBorder="1" applyAlignment="1">
      <alignment horizontal="center" vertical="center"/>
    </xf>
    <xf numFmtId="43" fontId="16" fillId="4" borderId="5" xfId="1" applyFont="1" applyFill="1" applyBorder="1" applyAlignment="1" applyProtection="1">
      <alignment horizontal="center" vertical="center"/>
    </xf>
    <xf numFmtId="43" fontId="16" fillId="4" borderId="19" xfId="1" applyFont="1" applyFill="1" applyBorder="1" applyAlignment="1" applyProtection="1">
      <alignment horizontal="center" vertical="center"/>
    </xf>
    <xf numFmtId="43" fontId="16" fillId="4" borderId="6" xfId="1" applyFont="1" applyFill="1" applyBorder="1" applyAlignment="1" applyProtection="1">
      <alignment horizontal="center" vertical="center"/>
    </xf>
    <xf numFmtId="166" fontId="28" fillId="4" borderId="2" xfId="0" applyNumberFormat="1" applyFont="1" applyFill="1" applyBorder="1" applyAlignment="1">
      <alignment horizontal="center" vertical="center"/>
    </xf>
    <xf numFmtId="166" fontId="28" fillId="4" borderId="3" xfId="0" applyNumberFormat="1" applyFont="1" applyFill="1" applyBorder="1" applyAlignment="1">
      <alignment horizontal="center" vertical="center"/>
    </xf>
    <xf numFmtId="166" fontId="28" fillId="4" borderId="4" xfId="0" applyNumberFormat="1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right" vertical="center"/>
    </xf>
    <xf numFmtId="0" fontId="27" fillId="5" borderId="21" xfId="0" applyFont="1" applyFill="1" applyBorder="1" applyAlignment="1">
      <alignment horizontal="right" vertical="center"/>
    </xf>
    <xf numFmtId="0" fontId="27" fillId="5" borderId="22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57"/>
  <sheetViews>
    <sheetView tabSelected="1" view="pageBreakPreview" zoomScale="115" zoomScaleNormal="115" zoomScaleSheetLayoutView="115" workbookViewId="0">
      <selection activeCell="A7" sqref="A7:G7"/>
    </sheetView>
  </sheetViews>
  <sheetFormatPr defaultRowHeight="15" x14ac:dyDescent="0.25"/>
  <cols>
    <col min="1" max="1" width="9.5703125" customWidth="1"/>
    <col min="2" max="2" width="20.85546875" customWidth="1"/>
    <col min="3" max="3" width="19.5703125" customWidth="1"/>
    <col min="4" max="4" width="15.85546875" bestFit="1" customWidth="1"/>
    <col min="5" max="5" width="19" customWidth="1"/>
    <col min="6" max="6" width="16.5703125" style="2" customWidth="1"/>
    <col min="7" max="7" width="21" customWidth="1"/>
    <col min="8" max="8" width="19.5703125" customWidth="1"/>
  </cols>
  <sheetData>
    <row r="1" spans="1:8" ht="16.5" customHeight="1" x14ac:dyDescent="0.25">
      <c r="A1" s="74" t="s">
        <v>75</v>
      </c>
      <c r="B1" s="74"/>
      <c r="C1" s="74"/>
      <c r="D1" s="74"/>
      <c r="E1" s="74"/>
      <c r="F1" s="74"/>
      <c r="G1" s="74"/>
      <c r="H1" s="74"/>
    </row>
    <row r="2" spans="1:8" ht="16.5" customHeight="1" x14ac:dyDescent="0.25">
      <c r="A2" s="75" t="s">
        <v>76</v>
      </c>
      <c r="B2" s="75"/>
      <c r="C2" s="75"/>
      <c r="D2" s="75"/>
      <c r="E2" s="75"/>
      <c r="F2" s="75"/>
      <c r="G2" s="75"/>
      <c r="H2" s="75"/>
    </row>
    <row r="3" spans="1:8" ht="16.5" customHeight="1" x14ac:dyDescent="0.25">
      <c r="A3" s="76" t="s">
        <v>80</v>
      </c>
      <c r="B3" s="76"/>
      <c r="C3" s="76"/>
      <c r="D3" s="76"/>
      <c r="E3" s="76"/>
      <c r="F3" s="76"/>
      <c r="G3" s="76"/>
      <c r="H3" s="76"/>
    </row>
    <row r="4" spans="1:8" ht="24" customHeight="1" x14ac:dyDescent="0.25">
      <c r="A4" s="77" t="s">
        <v>82</v>
      </c>
      <c r="B4" s="77"/>
      <c r="C4" s="77"/>
      <c r="D4" s="77"/>
      <c r="E4" s="77"/>
      <c r="F4" s="77"/>
      <c r="G4" s="77"/>
      <c r="H4" s="77"/>
    </row>
    <row r="5" spans="1:8" ht="20.25" x14ac:dyDescent="0.25">
      <c r="A5" s="78" t="s">
        <v>78</v>
      </c>
      <c r="B5" s="79"/>
      <c r="C5" s="79"/>
      <c r="D5" s="79"/>
      <c r="E5" s="79"/>
      <c r="F5" s="79"/>
      <c r="G5" s="79"/>
      <c r="H5" s="80"/>
    </row>
    <row r="6" spans="1:8" ht="21.75" x14ac:dyDescent="0.25">
      <c r="A6" s="81" t="s">
        <v>0</v>
      </c>
      <c r="B6" s="82"/>
      <c r="C6" s="82"/>
      <c r="D6" s="82"/>
      <c r="E6" s="82"/>
      <c r="F6" s="82"/>
      <c r="G6" s="82"/>
      <c r="H6" s="83"/>
    </row>
    <row r="7" spans="1:8" ht="30.75" customHeight="1" x14ac:dyDescent="0.25">
      <c r="A7" s="84" t="s">
        <v>4</v>
      </c>
      <c r="B7" s="85"/>
      <c r="C7" s="85"/>
      <c r="D7" s="85"/>
      <c r="E7" s="85"/>
      <c r="F7" s="85"/>
      <c r="G7" s="85"/>
      <c r="H7" s="53" t="s">
        <v>5</v>
      </c>
    </row>
    <row r="8" spans="1:8" ht="21.75" customHeight="1" x14ac:dyDescent="0.25">
      <c r="A8" s="9" t="s">
        <v>2</v>
      </c>
      <c r="B8" s="22"/>
      <c r="C8" s="20" t="s">
        <v>41</v>
      </c>
      <c r="D8" s="24">
        <v>2</v>
      </c>
      <c r="E8" s="23" t="s">
        <v>45</v>
      </c>
      <c r="F8" s="21" t="s">
        <v>1</v>
      </c>
      <c r="G8" s="15"/>
      <c r="H8" s="50" t="str">
        <f>IF(AND(D8=1,G9=1),"एकल पुरुष",IF(AND(D8=1,G9=2),"दम्पत्तियुक्त पुरुष",IF(AND(D8=2,G9=1),"एकल महिला",IF(AND(D8=2,G9=2),"दम्पत्तियुक्त महिला",""))))</f>
        <v>दम्पत्तियुक्त महिला</v>
      </c>
    </row>
    <row r="9" spans="1:8" ht="21.75" customHeight="1" x14ac:dyDescent="0.25">
      <c r="A9" s="28" t="s">
        <v>3</v>
      </c>
      <c r="B9" s="61">
        <v>3</v>
      </c>
      <c r="C9" s="86" t="s">
        <v>74</v>
      </c>
      <c r="D9" s="87"/>
      <c r="E9" s="87"/>
      <c r="F9" s="21" t="s">
        <v>42</v>
      </c>
      <c r="G9" s="14">
        <v>2</v>
      </c>
      <c r="H9" s="10" t="s">
        <v>43</v>
      </c>
    </row>
    <row r="10" spans="1:8" ht="21.75" customHeight="1" x14ac:dyDescent="0.25">
      <c r="A10" s="47">
        <f>IF(G10=4,1,IF(G10=5,2,IF(G10=6,3,IF(G10=7,4,IF(G10=8,5,IF(G10=9,6,IF(G10=10,7,IF(G10=11,8,IF(G10=12,9,IF(G10=1,10,IF(G10=2,11,IF(G10=3,12,13))))))))))))</f>
        <v>3</v>
      </c>
      <c r="B10" s="48">
        <f>IF(G11=4,1,IF(G11=5,2,IF(G11=6,3,IF(G11=7,4,IF(G11=8,5,IF(G11=9,6,IF(G11=10,7,IF(G11=11,8,IF(G11=12,9,IF(G11=1,10,IF(G11=2,11,IF(G11=3,12,13))))))))))))</f>
        <v>1</v>
      </c>
      <c r="C10" s="88" t="s">
        <v>48</v>
      </c>
      <c r="D10" s="88"/>
      <c r="E10" s="89"/>
      <c r="F10" s="40" t="s">
        <v>47</v>
      </c>
      <c r="G10" s="14">
        <v>6</v>
      </c>
      <c r="H10" s="10" t="str">
        <f>IF(G10=1,"बैशाख",IF(G10=2,"जेष्ठ",IF(G10=3,"आषाढ",IF(G10=4,"श्रावण",IF(G10=5,"भाद्र",IF(G10=6,"आश्विन",IF(G10=7,"कार्तिक",IF(G10=8,"मंसिर",IF(G10=9,"पौष",IF(G10=10,"माघ",IF(G10=11,"फाल्गुन",IF(G10=12,"चैत्र","नखुलेको"))))))))))))</f>
        <v>आश्विन</v>
      </c>
    </row>
    <row r="11" spans="1:8" s="1" customFormat="1" ht="21.75" customHeight="1" x14ac:dyDescent="0.25">
      <c r="A11" s="90" t="s">
        <v>68</v>
      </c>
      <c r="B11" s="91"/>
      <c r="C11" s="24">
        <v>2</v>
      </c>
      <c r="D11" s="92" t="s">
        <v>65</v>
      </c>
      <c r="E11" s="93"/>
      <c r="F11" s="94"/>
      <c r="G11" s="14">
        <v>4</v>
      </c>
      <c r="H11" s="10" t="str">
        <f>IF(G11=1,"बैशाख",IF(G11=2,"जेष्ठ",IF(G11=3,"आषाढ",IF(G11=4,"श्रावण",IF(G11=5,"भाद्र",IF(G11=6,"आश्विन",IF(G11=7,"कार्तिक",IF(G11=8,"मंसिर",IF(G11=9,"पौष",IF(G11=10,"माघ",IF(G11=11,"फाल्गुन",IF(G11=12,"चैत्र","नखुलेको"))))))))))))</f>
        <v>श्रावण</v>
      </c>
    </row>
    <row r="12" spans="1:8" ht="6" customHeight="1" x14ac:dyDescent="0.4">
      <c r="A12" s="71"/>
      <c r="B12" s="72"/>
      <c r="C12" s="72"/>
      <c r="D12" s="72"/>
      <c r="E12" s="72"/>
      <c r="F12" s="72"/>
      <c r="G12" s="72"/>
      <c r="H12" s="73"/>
    </row>
    <row r="13" spans="1:8" ht="21.75" customHeight="1" x14ac:dyDescent="0.25">
      <c r="A13" s="11" t="s">
        <v>19</v>
      </c>
      <c r="B13" s="98" t="s">
        <v>6</v>
      </c>
      <c r="C13" s="98"/>
      <c r="D13" s="98"/>
      <c r="E13" s="98"/>
      <c r="F13" s="98"/>
      <c r="G13" s="98"/>
      <c r="H13" s="99"/>
    </row>
    <row r="14" spans="1:8" ht="20.25" x14ac:dyDescent="0.25">
      <c r="A14" s="66">
        <v>1</v>
      </c>
      <c r="B14" s="65" t="s">
        <v>7</v>
      </c>
      <c r="C14" s="100" t="str">
        <f>"-"&amp;G8&amp;" पदको_"</f>
        <v>- पदको_</v>
      </c>
      <c r="D14" s="100"/>
      <c r="E14" s="16"/>
      <c r="F14" s="27">
        <v>12</v>
      </c>
      <c r="G14" s="3">
        <f>F14*E14</f>
        <v>0</v>
      </c>
      <c r="H14" s="59" t="s">
        <v>66</v>
      </c>
    </row>
    <row r="15" spans="1:8" ht="20.25" customHeight="1" x14ac:dyDescent="0.25">
      <c r="A15" s="101">
        <v>2</v>
      </c>
      <c r="B15" s="104" t="s">
        <v>9</v>
      </c>
      <c r="C15" s="64" t="s">
        <v>14</v>
      </c>
      <c r="D15" s="64" t="s">
        <v>10</v>
      </c>
      <c r="E15" s="105">
        <f>C16*D16</f>
        <v>0</v>
      </c>
      <c r="F15" s="106">
        <f>IF(G11&lt;4,G11+8,G11-4)</f>
        <v>0</v>
      </c>
      <c r="G15" s="95">
        <f>F15*E15</f>
        <v>0</v>
      </c>
      <c r="H15" s="108" t="s">
        <v>67</v>
      </c>
    </row>
    <row r="16" spans="1:8" ht="20.25" customHeight="1" x14ac:dyDescent="0.25">
      <c r="A16" s="102"/>
      <c r="B16" s="104"/>
      <c r="C16" s="17">
        <v>10</v>
      </c>
      <c r="D16" s="16">
        <v>0</v>
      </c>
      <c r="E16" s="105"/>
      <c r="F16" s="107"/>
      <c r="G16" s="96"/>
      <c r="H16" s="109"/>
    </row>
    <row r="17" spans="1:8" ht="20.25" x14ac:dyDescent="0.25">
      <c r="A17" s="102"/>
      <c r="B17" s="65" t="s">
        <v>11</v>
      </c>
      <c r="C17" s="44">
        <f>1+C16</f>
        <v>11</v>
      </c>
      <c r="D17" s="3">
        <f>D16</f>
        <v>0</v>
      </c>
      <c r="E17" s="3">
        <f>C17*D17</f>
        <v>0</v>
      </c>
      <c r="F17" s="26">
        <f>12-F15</f>
        <v>12</v>
      </c>
      <c r="G17" s="3">
        <f>F17*E17</f>
        <v>0</v>
      </c>
      <c r="H17" s="45" t="s">
        <v>64</v>
      </c>
    </row>
    <row r="18" spans="1:8" ht="20.25" x14ac:dyDescent="0.25">
      <c r="A18" s="103"/>
      <c r="B18" s="65" t="s">
        <v>49</v>
      </c>
      <c r="C18" s="29" t="s">
        <v>50</v>
      </c>
      <c r="D18" s="16">
        <v>0</v>
      </c>
      <c r="E18" s="3">
        <f>D18</f>
        <v>0</v>
      </c>
      <c r="F18" s="26">
        <v>12</v>
      </c>
      <c r="G18" s="3">
        <f>F18*E18</f>
        <v>0</v>
      </c>
      <c r="H18" s="12"/>
    </row>
    <row r="19" spans="1:8" ht="20.25" customHeight="1" x14ac:dyDescent="0.25">
      <c r="A19" s="111">
        <v>2</v>
      </c>
      <c r="B19" s="104" t="s">
        <v>8</v>
      </c>
      <c r="C19" s="64" t="s">
        <v>15</v>
      </c>
      <c r="D19" s="64" t="s">
        <v>16</v>
      </c>
      <c r="E19" s="105">
        <f>C20+D20</f>
        <v>0</v>
      </c>
      <c r="F19" s="106">
        <v>1</v>
      </c>
      <c r="G19" s="95">
        <f>F19*E19</f>
        <v>0</v>
      </c>
      <c r="H19" s="97"/>
    </row>
    <row r="20" spans="1:8" ht="20.25" customHeight="1" x14ac:dyDescent="0.25">
      <c r="A20" s="111"/>
      <c r="B20" s="104"/>
      <c r="C20" s="3">
        <v>0</v>
      </c>
      <c r="D20" s="3">
        <f>IF(A10&gt;=B10,E17,E15)+E18</f>
        <v>0</v>
      </c>
      <c r="E20" s="105"/>
      <c r="F20" s="107"/>
      <c r="G20" s="96"/>
      <c r="H20" s="97"/>
    </row>
    <row r="21" spans="1:8" ht="20.25" x14ac:dyDescent="0.25">
      <c r="A21" s="66">
        <v>5</v>
      </c>
      <c r="B21" s="104" t="s">
        <v>38</v>
      </c>
      <c r="C21" s="104"/>
      <c r="D21" s="104"/>
      <c r="E21" s="3">
        <v>0</v>
      </c>
      <c r="F21" s="27">
        <v>12</v>
      </c>
      <c r="G21" s="3">
        <f>F21*E21</f>
        <v>0</v>
      </c>
      <c r="H21" s="12"/>
    </row>
    <row r="22" spans="1:8" ht="20.25" x14ac:dyDescent="0.25">
      <c r="A22" s="66">
        <v>6</v>
      </c>
      <c r="B22" s="104" t="s">
        <v>77</v>
      </c>
      <c r="C22" s="104"/>
      <c r="D22" s="104"/>
      <c r="E22" s="16">
        <v>0</v>
      </c>
      <c r="F22" s="58">
        <v>12</v>
      </c>
      <c r="G22" s="3">
        <f>F22*E22</f>
        <v>0</v>
      </c>
      <c r="H22" s="12"/>
    </row>
    <row r="23" spans="1:8" ht="20.25" x14ac:dyDescent="0.25">
      <c r="A23" s="66">
        <v>7</v>
      </c>
      <c r="B23" s="104" t="s">
        <v>12</v>
      </c>
      <c r="C23" s="104"/>
      <c r="D23" s="104"/>
      <c r="E23" s="3">
        <v>0</v>
      </c>
      <c r="F23" s="27">
        <v>12</v>
      </c>
      <c r="G23" s="3">
        <f>F23*E23</f>
        <v>0</v>
      </c>
      <c r="H23" s="12"/>
    </row>
    <row r="24" spans="1:8" ht="20.25" x14ac:dyDescent="0.25">
      <c r="A24" s="66">
        <v>8</v>
      </c>
      <c r="B24" s="110" t="s">
        <v>13</v>
      </c>
      <c r="C24" s="110"/>
      <c r="D24" s="110"/>
      <c r="E24" s="3">
        <v>0</v>
      </c>
      <c r="F24" s="27">
        <v>1</v>
      </c>
      <c r="G24" s="3">
        <f t="shared" ref="G24:G27" si="0">F24*E24</f>
        <v>0</v>
      </c>
      <c r="H24" s="12"/>
    </row>
    <row r="25" spans="1:8" ht="20.25" x14ac:dyDescent="0.25">
      <c r="A25" s="66">
        <v>9</v>
      </c>
      <c r="B25" s="110" t="s">
        <v>72</v>
      </c>
      <c r="C25" s="110"/>
      <c r="D25" s="110"/>
      <c r="E25" s="46">
        <v>0</v>
      </c>
      <c r="F25" s="58">
        <v>12</v>
      </c>
      <c r="G25" s="3">
        <f t="shared" si="0"/>
        <v>0</v>
      </c>
      <c r="H25" s="12"/>
    </row>
    <row r="26" spans="1:8" ht="20.25" x14ac:dyDescent="0.25">
      <c r="A26" s="66">
        <v>10</v>
      </c>
      <c r="B26" s="110" t="s">
        <v>17</v>
      </c>
      <c r="C26" s="110"/>
      <c r="D26" s="110"/>
      <c r="E26" s="3">
        <v>0</v>
      </c>
      <c r="F26" s="26">
        <f>F15</f>
        <v>0</v>
      </c>
      <c r="G26" s="3">
        <f t="shared" si="0"/>
        <v>0</v>
      </c>
      <c r="H26" s="12"/>
    </row>
    <row r="27" spans="1:8" ht="20.25" x14ac:dyDescent="0.25">
      <c r="A27" s="66">
        <v>11</v>
      </c>
      <c r="B27" s="110" t="s">
        <v>18</v>
      </c>
      <c r="C27" s="110"/>
      <c r="D27" s="110"/>
      <c r="E27" s="3">
        <v>0</v>
      </c>
      <c r="F27" s="26">
        <f>F17</f>
        <v>12</v>
      </c>
      <c r="G27" s="3">
        <f t="shared" si="0"/>
        <v>0</v>
      </c>
      <c r="H27" s="12"/>
    </row>
    <row r="28" spans="1:8" ht="20.25" x14ac:dyDescent="0.25">
      <c r="A28" s="115" t="s">
        <v>73</v>
      </c>
      <c r="B28" s="116"/>
      <c r="C28" s="116"/>
      <c r="D28" s="116"/>
      <c r="E28" s="116"/>
      <c r="F28" s="116"/>
      <c r="G28" s="7">
        <f>SUM(G14:G27)</f>
        <v>0</v>
      </c>
      <c r="H28" s="60"/>
    </row>
    <row r="29" spans="1:8" ht="4.5" customHeight="1" x14ac:dyDescent="0.25">
      <c r="A29" s="117"/>
      <c r="B29" s="118"/>
      <c r="C29" s="118"/>
      <c r="D29" s="118"/>
      <c r="E29" s="118"/>
      <c r="F29" s="118"/>
      <c r="G29" s="118"/>
      <c r="H29" s="119"/>
    </row>
    <row r="30" spans="1:8" ht="20.25" x14ac:dyDescent="0.25">
      <c r="A30" s="11" t="s">
        <v>20</v>
      </c>
      <c r="B30" s="120" t="s">
        <v>21</v>
      </c>
      <c r="C30" s="121"/>
      <c r="D30" s="121"/>
      <c r="E30" s="121"/>
      <c r="F30" s="121"/>
      <c r="G30" s="121"/>
      <c r="H30" s="122"/>
    </row>
    <row r="31" spans="1:8" ht="20.25" x14ac:dyDescent="0.25">
      <c r="A31" s="111">
        <v>1</v>
      </c>
      <c r="B31" s="110" t="s">
        <v>17</v>
      </c>
      <c r="C31" s="110"/>
      <c r="D31" s="110"/>
      <c r="E31" s="5">
        <f>E26*2</f>
        <v>0</v>
      </c>
      <c r="F31" s="26">
        <f>F15</f>
        <v>0</v>
      </c>
      <c r="G31" s="3">
        <f>E31*F31</f>
        <v>0</v>
      </c>
      <c r="H31" s="123" t="s">
        <v>71</v>
      </c>
    </row>
    <row r="32" spans="1:8" ht="20.25" x14ac:dyDescent="0.25">
      <c r="A32" s="111"/>
      <c r="B32" s="110" t="s">
        <v>18</v>
      </c>
      <c r="C32" s="110"/>
      <c r="D32" s="110"/>
      <c r="E32" s="5">
        <f>E27*2</f>
        <v>0</v>
      </c>
      <c r="F32" s="26">
        <f>F17</f>
        <v>12</v>
      </c>
      <c r="G32" s="3">
        <f t="shared" ref="G32:G36" si="1">E32*F32</f>
        <v>0</v>
      </c>
      <c r="H32" s="124"/>
    </row>
    <row r="33" spans="1:8" ht="20.25" customHeight="1" x14ac:dyDescent="0.25">
      <c r="A33" s="111">
        <v>2</v>
      </c>
      <c r="B33" s="110" t="s">
        <v>22</v>
      </c>
      <c r="C33" s="110"/>
      <c r="D33" s="110"/>
      <c r="E33" s="18">
        <v>0</v>
      </c>
      <c r="F33" s="26">
        <f>F15</f>
        <v>0</v>
      </c>
      <c r="G33" s="3">
        <f t="shared" si="1"/>
        <v>0</v>
      </c>
      <c r="H33" s="124"/>
    </row>
    <row r="34" spans="1:8" ht="20.25" x14ac:dyDescent="0.25">
      <c r="A34" s="111"/>
      <c r="B34" s="110" t="s">
        <v>23</v>
      </c>
      <c r="C34" s="110"/>
      <c r="D34" s="110"/>
      <c r="E34" s="18">
        <f>E33</f>
        <v>0</v>
      </c>
      <c r="F34" s="26">
        <f>F17</f>
        <v>12</v>
      </c>
      <c r="G34" s="3">
        <f t="shared" si="1"/>
        <v>0</v>
      </c>
      <c r="H34" s="125"/>
    </row>
    <row r="35" spans="1:8" ht="31.5" customHeight="1" x14ac:dyDescent="0.25">
      <c r="A35" s="66">
        <v>3</v>
      </c>
      <c r="B35" s="65" t="s">
        <v>72</v>
      </c>
      <c r="C35" s="100" t="str">
        <f>C14</f>
        <v>- पदको_</v>
      </c>
      <c r="D35" s="100"/>
      <c r="E35" s="6">
        <v>0</v>
      </c>
      <c r="F35" s="26">
        <v>1</v>
      </c>
      <c r="G35" s="3">
        <v>0</v>
      </c>
      <c r="H35" s="67" t="s">
        <v>44</v>
      </c>
    </row>
    <row r="36" spans="1:8" ht="20.25" x14ac:dyDescent="0.25">
      <c r="A36" s="66">
        <v>4</v>
      </c>
      <c r="B36" s="110" t="s">
        <v>37</v>
      </c>
      <c r="C36" s="110"/>
      <c r="D36" s="110"/>
      <c r="E36" s="6">
        <v>0</v>
      </c>
      <c r="F36" s="26">
        <v>12</v>
      </c>
      <c r="G36" s="3">
        <f t="shared" si="1"/>
        <v>0</v>
      </c>
      <c r="H36" s="126" t="s">
        <v>79</v>
      </c>
    </row>
    <row r="37" spans="1:8" ht="20.25" x14ac:dyDescent="0.4">
      <c r="A37" s="66">
        <v>5</v>
      </c>
      <c r="B37" s="104" t="s">
        <v>39</v>
      </c>
      <c r="C37" s="128"/>
      <c r="D37" s="128"/>
      <c r="E37" s="18">
        <v>0</v>
      </c>
      <c r="F37" s="27">
        <v>1</v>
      </c>
      <c r="G37" s="3">
        <f>IF((E37*F37)&gt;(40000),(40000),IF(E37&gt;0,E37,0))</f>
        <v>0</v>
      </c>
      <c r="H37" s="127"/>
    </row>
    <row r="38" spans="1:8" ht="20.25" x14ac:dyDescent="0.25">
      <c r="A38" s="66">
        <v>6</v>
      </c>
      <c r="B38" s="112" t="s">
        <v>46</v>
      </c>
      <c r="C38" s="113"/>
      <c r="D38" s="114"/>
      <c r="E38" s="18">
        <v>0</v>
      </c>
      <c r="F38" s="27">
        <v>1</v>
      </c>
      <c r="G38" s="3">
        <f>IF((E38*F38)&gt;20000,20000,IF(E38&gt;0,E38,0))</f>
        <v>0</v>
      </c>
      <c r="H38" s="25" t="s">
        <v>40</v>
      </c>
    </row>
    <row r="39" spans="1:8" ht="60" customHeight="1" x14ac:dyDescent="0.25">
      <c r="A39" s="56"/>
      <c r="B39" s="116" t="s">
        <v>30</v>
      </c>
      <c r="C39" s="130"/>
      <c r="D39" s="130"/>
      <c r="E39" s="130"/>
      <c r="F39" s="130"/>
      <c r="G39" s="7">
        <f>MIN(300000,G28/3,SUM(G31:G34))+SUM(G35:G38)</f>
        <v>0</v>
      </c>
      <c r="H39" s="57" t="str">
        <f>"अवकाश कोषमा कट्टि गरिएको रकम मध्ये रु. " &amp; ROUNDUP(MIN(300000,G28/3,SUM(G31:G34)),2) &amp; " मात्र छुट पाउने गरी जम्मा कट्टी निर्धार गरिएको"</f>
        <v>अवकाश कोषमा कट्टि गरिएको रकम मध्ये रु. 0 मात्र छुट पाउने गरी जम्मा कट्टी निर्धार गरिएको</v>
      </c>
    </row>
    <row r="40" spans="1:8" ht="4.5" customHeight="1" x14ac:dyDescent="0.25">
      <c r="A40" s="117"/>
      <c r="B40" s="118"/>
      <c r="C40" s="118"/>
      <c r="D40" s="118"/>
      <c r="E40" s="118"/>
      <c r="F40" s="118"/>
      <c r="G40" s="118"/>
      <c r="H40" s="119"/>
    </row>
    <row r="41" spans="1:8" ht="20.25" x14ac:dyDescent="0.25">
      <c r="A41" s="11" t="s">
        <v>24</v>
      </c>
      <c r="B41" s="98" t="s">
        <v>31</v>
      </c>
      <c r="C41" s="98"/>
      <c r="D41" s="98"/>
      <c r="E41" s="98"/>
      <c r="F41" s="98"/>
      <c r="G41" s="7">
        <f>G28-G39</f>
        <v>0</v>
      </c>
      <c r="H41" s="30"/>
    </row>
    <row r="42" spans="1:8" ht="57" customHeight="1" x14ac:dyDescent="0.25">
      <c r="A42" s="13" t="s">
        <v>26</v>
      </c>
      <c r="B42" s="8" t="s">
        <v>25</v>
      </c>
      <c r="C42" s="19" t="str">
        <f>IF(G9=2, "दम्पत्ति","एकल")</f>
        <v>दम्पत्ति</v>
      </c>
      <c r="D42" s="49">
        <f>IF(G9=2,600000,500000)</f>
        <v>600000</v>
      </c>
      <c r="E42" s="4">
        <f>D42</f>
        <v>600000</v>
      </c>
      <c r="F42" s="27">
        <v>1</v>
      </c>
      <c r="G42" s="3">
        <f>IF(C11=1,D42*1.5,D42)</f>
        <v>600000</v>
      </c>
      <c r="H42" s="63" t="str">
        <f>IF(C11=1,"अपाङ्ग व्यक्तिले पाउने रु. " &amp; D42 &amp; " को ५०% छुटसमेत जम्मा Threshhold रु. " &amp; ROUNDUP((D42*1.5),2) &amp; " कायम गरिएको","")</f>
        <v/>
      </c>
    </row>
    <row r="43" spans="1:8" ht="20.25" x14ac:dyDescent="0.25">
      <c r="A43" s="11" t="s">
        <v>27</v>
      </c>
      <c r="B43" s="98" t="s">
        <v>33</v>
      </c>
      <c r="C43" s="98"/>
      <c r="D43" s="98"/>
      <c r="E43" s="98"/>
      <c r="F43" s="98"/>
      <c r="G43" s="7">
        <f>IF(AND(G9=2,G41&gt;450000),G41-G42,IF(AND(G9=1,G41&gt;400000),G41-G42,0))</f>
        <v>0</v>
      </c>
      <c r="H43" s="62"/>
    </row>
    <row r="44" spans="1:8" ht="4.5" customHeight="1" thickBot="1" x14ac:dyDescent="0.3">
      <c r="A44" s="131"/>
      <c r="B44" s="132"/>
      <c r="C44" s="132"/>
      <c r="D44" s="132"/>
      <c r="E44" s="132"/>
      <c r="F44" s="132"/>
      <c r="G44" s="132"/>
      <c r="H44" s="133"/>
    </row>
    <row r="45" spans="1:8" ht="21.75" customHeight="1" x14ac:dyDescent="0.25">
      <c r="A45" s="31" t="s">
        <v>32</v>
      </c>
      <c r="B45" s="134" t="s">
        <v>35</v>
      </c>
      <c r="C45" s="134"/>
      <c r="D45" s="134"/>
      <c r="E45" s="134"/>
      <c r="F45" s="134"/>
      <c r="G45" s="134"/>
      <c r="H45" s="135"/>
    </row>
    <row r="46" spans="1:8" ht="24" customHeight="1" x14ac:dyDescent="0.25">
      <c r="A46" s="32" t="s">
        <v>55</v>
      </c>
      <c r="B46" s="43" t="s">
        <v>52</v>
      </c>
      <c r="C46" s="32" t="s">
        <v>51</v>
      </c>
      <c r="D46" s="32" t="s">
        <v>10</v>
      </c>
      <c r="E46" s="32" t="s">
        <v>54</v>
      </c>
      <c r="F46" s="33" t="s">
        <v>53</v>
      </c>
      <c r="G46" s="34" t="s">
        <v>56</v>
      </c>
      <c r="H46" s="42" t="s">
        <v>57</v>
      </c>
    </row>
    <row r="47" spans="1:8" ht="24" customHeight="1" x14ac:dyDescent="0.25">
      <c r="A47" s="35">
        <v>1</v>
      </c>
      <c r="B47" s="36" t="s">
        <v>28</v>
      </c>
      <c r="C47" s="41">
        <f>IF(G41&gt;G42,G42,IF(G41&gt;D42,D42,G41))</f>
        <v>0</v>
      </c>
      <c r="D47" s="37" t="s">
        <v>63</v>
      </c>
      <c r="E47" s="41">
        <f>IF(G41&gt;G42,G41-G42,0)</f>
        <v>0</v>
      </c>
      <c r="F47" s="5">
        <f>IF(D8=2,(C47*1%)*90%,(C47*1%))</f>
        <v>0</v>
      </c>
      <c r="G47" s="38">
        <f>F47/12</f>
        <v>0</v>
      </c>
      <c r="H47" s="39">
        <f>G47</f>
        <v>0</v>
      </c>
    </row>
    <row r="48" spans="1:8" ht="24" customHeight="1" x14ac:dyDescent="0.25">
      <c r="A48" s="35">
        <v>2</v>
      </c>
      <c r="B48" s="136" t="s">
        <v>29</v>
      </c>
      <c r="C48" s="41" t="str">
        <f>IF(E47&gt;200000, "थप 200,000.00", "थप " &amp; ROUNDUP(E47,2))</f>
        <v>थप 0</v>
      </c>
      <c r="D48" s="37" t="s">
        <v>59</v>
      </c>
      <c r="E48" s="41">
        <f>IF(E47&gt;100000,E47-100000,0)</f>
        <v>0</v>
      </c>
      <c r="F48" s="38">
        <f>IF(D8=2,IF(E47&lt;=100000,(E47*10%)*90%,10000*90%),IF(E47&lt;=100000,E47*10%,10000))</f>
        <v>0</v>
      </c>
      <c r="G48" s="38">
        <f t="shared" ref="G48:G51" si="2">F48/12</f>
        <v>0</v>
      </c>
      <c r="H48" s="139">
        <f>SUM(G48:G52)</f>
        <v>0</v>
      </c>
    </row>
    <row r="49" spans="1:8" ht="24" customHeight="1" x14ac:dyDescent="0.25">
      <c r="A49" s="35">
        <v>3</v>
      </c>
      <c r="B49" s="137"/>
      <c r="C49" s="41" t="str">
        <f>IF(E48&gt;200000, "थप 200,000.00", "थप " &amp; ROUNDUP(E48,2))</f>
        <v>थप 0</v>
      </c>
      <c r="D49" s="37" t="s">
        <v>58</v>
      </c>
      <c r="E49" s="41">
        <f>IF(E48&gt;200000,E48-200000,0)</f>
        <v>0</v>
      </c>
      <c r="F49" s="38">
        <f>IF(D8=2,IF(E48&lt;=200000,(E48*20%)*90%,40000*90%),IF(E48&lt;=200000,E48*20%,40000))</f>
        <v>0</v>
      </c>
      <c r="G49" s="38">
        <f>F49/12</f>
        <v>0</v>
      </c>
      <c r="H49" s="140"/>
    </row>
    <row r="50" spans="1:8" ht="24" customHeight="1" x14ac:dyDescent="0.25">
      <c r="A50" s="35">
        <v>4</v>
      </c>
      <c r="B50" s="137"/>
      <c r="C50" s="41" t="str">
        <f>IF(G9=2,IF(E49&gt;1250000, "थप 1,250,000.00", "थप " &amp; ROUNDUP(E49,2) ),IF(E49&gt;1300000, "थप 1,300,000.00", "थप " &amp; ROUNDUP(E49,2)))</f>
        <v>थप 0</v>
      </c>
      <c r="D50" s="37" t="s">
        <v>61</v>
      </c>
      <c r="E50" s="41">
        <f>IF(G9=2,IF(E49&gt;1250000,E49-1250000,0),IF(E49&gt;1300000,E49-1300000,0))</f>
        <v>0</v>
      </c>
      <c r="F50" s="38">
        <f>IF(D8=2,IF(G9=2,IF(E49&lt;=1250000,(E49*30%)*90%,375000*90%),IF(E49&lt;=1300000,(E49*30%)*90%,390000*90%)),IF(G9=2,IF(E49&lt;=1250000,E49*30%,375000),IF(E49&lt;=1300000,E49*30%,390000)))</f>
        <v>0</v>
      </c>
      <c r="G50" s="38">
        <f t="shared" si="2"/>
        <v>0</v>
      </c>
      <c r="H50" s="140"/>
    </row>
    <row r="51" spans="1:8" ht="24" customHeight="1" x14ac:dyDescent="0.25">
      <c r="A51" s="35">
        <v>5</v>
      </c>
      <c r="B51" s="137"/>
      <c r="C51" s="41">
        <f>E50</f>
        <v>0</v>
      </c>
      <c r="D51" s="37" t="s">
        <v>60</v>
      </c>
      <c r="E51" s="37" t="s">
        <v>62</v>
      </c>
      <c r="F51" s="38">
        <f>IF(D8=2,(C51*30%)*90%,C51*30%)</f>
        <v>0</v>
      </c>
      <c r="G51" s="38">
        <f t="shared" si="2"/>
        <v>0</v>
      </c>
      <c r="H51" s="140"/>
    </row>
    <row r="52" spans="1:8" ht="24" customHeight="1" x14ac:dyDescent="0.25">
      <c r="A52" s="35">
        <v>6</v>
      </c>
      <c r="B52" s="138"/>
      <c r="C52" s="142" t="s">
        <v>70</v>
      </c>
      <c r="D52" s="143"/>
      <c r="E52" s="144"/>
      <c r="F52" s="38">
        <f>IF(F51&gt;0,(F49+F50+F51)*20%,0)</f>
        <v>0</v>
      </c>
      <c r="G52" s="38">
        <f>F52/12</f>
        <v>0</v>
      </c>
      <c r="H52" s="141"/>
    </row>
    <row r="53" spans="1:8" ht="24.75" customHeight="1" x14ac:dyDescent="0.25">
      <c r="A53" s="145" t="s">
        <v>34</v>
      </c>
      <c r="B53" s="146"/>
      <c r="C53" s="146"/>
      <c r="D53" s="146"/>
      <c r="E53" s="147"/>
      <c r="F53" s="51">
        <f>SUM(F47:F52)</f>
        <v>0</v>
      </c>
      <c r="G53" s="51">
        <f>SUM(G47:G52)</f>
        <v>0</v>
      </c>
      <c r="H53" s="51">
        <f>SUM(H47:H52)</f>
        <v>0</v>
      </c>
    </row>
    <row r="54" spans="1:8" ht="24.75" customHeight="1" x14ac:dyDescent="0.25">
      <c r="A54" s="52" t="s">
        <v>69</v>
      </c>
      <c r="B54" s="68" t="str">
        <f>IF(OR(H8="एकल महिला",H8="दम्पत्तियुक्त महिला"),"पारिश्रमिक आय मात्र आर्जन गर्ने महिलालाई तिर्नुपर्ने करमा १० % छुट दिई कर गणना गरिएको ।","")</f>
        <v>पारिश्रमिक आय मात्र आर्जन गर्ने महिलालाई तिर्नुपर्ने करमा १० % छुट दिई कर गणना गरिएको ।</v>
      </c>
      <c r="C54" s="69"/>
      <c r="D54" s="69"/>
      <c r="E54" s="69"/>
      <c r="F54" s="69"/>
      <c r="G54" s="69"/>
      <c r="H54" s="70"/>
    </row>
    <row r="55" spans="1:8" ht="18.75" customHeight="1" x14ac:dyDescent="0.4">
      <c r="A55" s="54" t="s">
        <v>36</v>
      </c>
      <c r="B55" s="55"/>
      <c r="C55" s="55"/>
      <c r="D55" s="129" t="s">
        <v>81</v>
      </c>
      <c r="E55" s="129"/>
      <c r="F55" s="129"/>
      <c r="G55" s="129"/>
      <c r="H55" s="129"/>
    </row>
    <row r="56" spans="1:8" ht="20.25" customHeight="1" x14ac:dyDescent="0.25"/>
    <row r="57" spans="1:8" ht="20.25" customHeight="1" x14ac:dyDescent="0.25"/>
  </sheetData>
  <sheetProtection selectLockedCells="1"/>
  <mergeCells count="59">
    <mergeCell ref="A12:H12"/>
    <mergeCell ref="A1:H1"/>
    <mergeCell ref="A2:H2"/>
    <mergeCell ref="A3:H3"/>
    <mergeCell ref="A4:H4"/>
    <mergeCell ref="A5:H5"/>
    <mergeCell ref="A6:H6"/>
    <mergeCell ref="A7:G7"/>
    <mergeCell ref="C9:E9"/>
    <mergeCell ref="C10:E10"/>
    <mergeCell ref="A11:B11"/>
    <mergeCell ref="D11:F11"/>
    <mergeCell ref="G19:G20"/>
    <mergeCell ref="H19:H20"/>
    <mergeCell ref="B13:H13"/>
    <mergeCell ref="C14:D14"/>
    <mergeCell ref="A15:A18"/>
    <mergeCell ref="B15:B16"/>
    <mergeCell ref="E15:E16"/>
    <mergeCell ref="F15:F16"/>
    <mergeCell ref="G15:G16"/>
    <mergeCell ref="H15:H16"/>
    <mergeCell ref="B26:D26"/>
    <mergeCell ref="A19:A20"/>
    <mergeCell ref="B19:B20"/>
    <mergeCell ref="E19:E20"/>
    <mergeCell ref="F19:F20"/>
    <mergeCell ref="B21:D21"/>
    <mergeCell ref="B22:D22"/>
    <mergeCell ref="B23:D23"/>
    <mergeCell ref="B24:D24"/>
    <mergeCell ref="B25:D25"/>
    <mergeCell ref="B27:D27"/>
    <mergeCell ref="A28:F28"/>
    <mergeCell ref="A29:H29"/>
    <mergeCell ref="B30:H30"/>
    <mergeCell ref="A31:A32"/>
    <mergeCell ref="B31:D31"/>
    <mergeCell ref="H31:H34"/>
    <mergeCell ref="B32:D32"/>
    <mergeCell ref="A33:A34"/>
    <mergeCell ref="B33:D33"/>
    <mergeCell ref="B45:H45"/>
    <mergeCell ref="B34:D34"/>
    <mergeCell ref="C35:D35"/>
    <mergeCell ref="B36:D36"/>
    <mergeCell ref="H36:H37"/>
    <mergeCell ref="B37:D37"/>
    <mergeCell ref="B38:D38"/>
    <mergeCell ref="B39:F39"/>
    <mergeCell ref="A40:H40"/>
    <mergeCell ref="B41:F41"/>
    <mergeCell ref="B43:F43"/>
    <mergeCell ref="A44:H44"/>
    <mergeCell ref="B48:B52"/>
    <mergeCell ref="H48:H52"/>
    <mergeCell ref="C52:E52"/>
    <mergeCell ref="A53:E53"/>
    <mergeCell ref="D55:H55"/>
  </mergeCells>
  <dataValidations count="5">
    <dataValidation type="whole" allowBlank="1" showInputMessage="1" showErrorMessage="1" errorTitle="Alart" error="0 देखि ५ भित्रका अंकहरु मात्र" sqref="B9">
      <formula1>0</formula1>
      <formula2>5</formula2>
    </dataValidation>
    <dataValidation allowBlank="1" showInputMessage="1" showErrorMessage="1" errorTitle="Alart" error="१ वा २ मात्र" sqref="E8"/>
    <dataValidation type="whole" allowBlank="1" showInputMessage="1" showErrorMessage="1" errorTitle="Alart" error="१ देखि १२ भित्र मात्र" sqref="G11">
      <formula1>1</formula1>
      <formula2>12</formula2>
    </dataValidation>
    <dataValidation type="whole" allowBlank="1" showInputMessage="1" showErrorMessage="1" errorTitle="Alart" error="१ देखि १२ मात्र" sqref="G10">
      <formula1>1</formula1>
      <formula2>12</formula2>
    </dataValidation>
    <dataValidation type="whole" allowBlank="1" showInputMessage="1" showErrorMessage="1" errorTitle="Alart" error="१ वा २ मात्र" sqref="G9 D8 C11">
      <formula1>1</formula1>
      <formula2>2</formula2>
    </dataValidation>
  </dataValidations>
  <pageMargins left="0.48" right="0.24" top="0.23" bottom="0.24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name</vt:lpstr>
      <vt:lpstr>name!Print_Area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DTCO</dc:creator>
  <cp:lastModifiedBy>netcom solution</cp:lastModifiedBy>
  <cp:lastPrinted>2025-11-12T03:46:01Z</cp:lastPrinted>
  <dcterms:created xsi:type="dcterms:W3CDTF">2018-08-01T10:38:30Z</dcterms:created>
  <dcterms:modified xsi:type="dcterms:W3CDTF">2026-03-12T04:44:36Z</dcterms:modified>
</cp:coreProperties>
</file>